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Windows 10\Desktop\"/>
    </mc:Choice>
  </mc:AlternateContent>
  <xr:revisionPtr revIDLastSave="0" documentId="13_ncr:1_{3EFF3B69-0166-4048-AA14-5621931C0F05}" xr6:coauthVersionLast="47" xr6:coauthVersionMax="47" xr10:uidLastSave="{00000000-0000-0000-0000-000000000000}"/>
  <bookViews>
    <workbookView xWindow="-120" yWindow="-120" windowWidth="29040" windowHeight="15720" tabRatio="940" xr2:uid="{00000000-000D-0000-FFFF-FFFF00000000}"/>
  </bookViews>
  <sheets>
    <sheet name="2024 LOJMAN KİRA  " sheetId="13" r:id="rId1"/>
    <sheet name="Sayfa1" sheetId="18" r:id="rId2"/>
  </sheets>
  <definedNames>
    <definedName name="_xlnm.Print_Area" localSheetId="0">'2024 LOJMAN KİRA  '!$B$1:$Q$23</definedName>
  </definedNames>
  <calcPr calcId="191029"/>
</workbook>
</file>

<file path=xl/calcChain.xml><?xml version="1.0" encoding="utf-8"?>
<calcChain xmlns="http://schemas.openxmlformats.org/spreadsheetml/2006/main">
  <c r="H10" i="13" l="1"/>
  <c r="H9" i="13"/>
  <c r="M7" i="13"/>
  <c r="H7" i="13"/>
  <c r="H12" i="13" l="1"/>
  <c r="M12" i="13" s="1"/>
  <c r="O12" i="13" s="1"/>
  <c r="M10" i="13"/>
  <c r="O10" i="13" s="1"/>
  <c r="M9" i="13"/>
  <c r="O9" i="13" s="1"/>
  <c r="O7" i="13"/>
  <c r="H20" i="13"/>
  <c r="M20" i="13" s="1"/>
  <c r="O20" i="13" s="1"/>
  <c r="H22" i="13"/>
  <c r="M22" i="13" s="1"/>
  <c r="O22" i="13" s="1"/>
  <c r="H21" i="13"/>
  <c r="M21" i="13" s="1"/>
  <c r="O21" i="13" s="1"/>
  <c r="H14" i="13"/>
  <c r="M14" i="13" s="1"/>
  <c r="H15" i="13"/>
  <c r="M15" i="13" s="1"/>
  <c r="O15" i="13" s="1"/>
  <c r="H13" i="13"/>
  <c r="S13" i="13" s="1"/>
  <c r="H16" i="13"/>
  <c r="S16" i="13" s="1"/>
  <c r="O14" i="13" l="1"/>
  <c r="M13" i="13"/>
  <c r="O13" i="13" s="1"/>
  <c r="M16" i="13"/>
  <c r="O16" i="13" s="1"/>
  <c r="H8" i="13"/>
  <c r="M8" i="13" s="1"/>
  <c r="O8" i="13" s="1"/>
  <c r="H11" i="13"/>
  <c r="M11" i="13" s="1"/>
  <c r="O11" i="13" s="1"/>
  <c r="H6" i="13"/>
  <c r="M6" i="13" s="1"/>
  <c r="O6" i="13" s="1"/>
  <c r="H17" i="13"/>
  <c r="M17" i="13" s="1"/>
  <c r="H18" i="13"/>
  <c r="M18" i="13" s="1"/>
  <c r="H19" i="13"/>
  <c r="M19" i="13" s="1"/>
  <c r="S18" i="13" l="1"/>
  <c r="O18" i="13" s="1"/>
  <c r="S19" i="13"/>
  <c r="O19" i="13" s="1"/>
  <c r="S8" i="13"/>
  <c r="S11" i="13"/>
  <c r="S4" i="13"/>
  <c r="S5" i="13"/>
  <c r="S6" i="13"/>
  <c r="S17" i="13"/>
  <c r="O17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mozturk12</author>
    <author>cengiz</author>
  </authors>
  <commentList>
    <comment ref="G2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4" authorId="0" shapeId="0" xr:uid="{00000000-0006-0000-0000-000002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5" authorId="0" shapeId="0" xr:uid="{00000000-0006-0000-0000-000003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6" authorId="0" shapeId="0" xr:uid="{00000000-0006-0000-0000-000004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7" authorId="0" shapeId="0" xr:uid="{A777FB87-CC56-4BBD-BE62-1B2DE6069D4F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8" authorId="0" shapeId="0" xr:uid="{00000000-0006-0000-0000-000005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9" authorId="0" shapeId="0" xr:uid="{B3FFA5A8-095F-48CD-871A-3863A00A788C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10" authorId="0" shapeId="0" xr:uid="{C3C06836-B79D-4350-9270-A5116906D4E5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11" authorId="0" shapeId="0" xr:uid="{00000000-0006-0000-0000-000006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12" authorId="0" shapeId="0" xr:uid="{8B744E59-01AC-4E7F-919C-FD16953EF568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13" authorId="1" shapeId="0" xr:uid="{00000000-0006-0000-0000-000007000000}">
      <text>
        <r>
          <rPr>
            <b/>
            <sz val="9"/>
            <color indexed="81"/>
            <rFont val="Tahoma"/>
            <charset val="1"/>
          </rPr>
          <t xml:space="preserve">
İndirim Oranını, Her il Kendi için Belirlenen Oranı Uygulayacaktır.
( ORANLARLA İLGİLİ AYRINTILI YAN PENCEREDEKİ 294 NOLU MİLE TEBLİĞİNDE MEVCUTTUR. )
EK:1  ( %50 )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EK:2 ( %45 )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EK.3 ( %30 )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N OT : 
 a- EK: 3’de olup da son nüfus sayımında belirlenen nüfusu
10.000’den az olan yerleşim yerlerinde ( % 40, )
             b- Meskun yerlerden uzak, ulaşım ve iskan imkanları kısıtlı olan yerlerde %70 
oranında indirim yapılır.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6" authorId="1" shapeId="0" xr:uid="{00000000-0006-0000-0000-000008000000}">
      <text>
        <r>
          <rPr>
            <b/>
            <sz val="9"/>
            <color indexed="81"/>
            <rFont val="Tahoma"/>
            <charset val="1"/>
          </rPr>
          <t xml:space="preserve">
İndirim Oranını, Her il Kendi için Belirlenen Oranı Uygulayacaktır.
( ORANLARLA İLGİLİ AYRINTILI YAN PENCEREDEKİ 294 NOLU MİLE TEBLİĞİNDE MEVCUTTUR. )
EK:1  ( %50 )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EK:2 ( %45 )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EK.3 ( %30 )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N OT : 
 a- EK: 3’de olup da son nüfus sayımında belirlenen nüfusu
10.000’den az olan yerleşim yerlerinde ( % 40, )
             b- Meskun yerlerden uzak, ulaşım ve iskan imkanları kısıtlı olan yerlerde %70 
oranında indirim yapılır.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G17" authorId="0" shapeId="0" xr:uid="{00000000-0006-0000-0000-000009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18" authorId="0" shapeId="0" xr:uid="{00000000-0006-0000-0000-00000A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  <comment ref="G19" authorId="0" shapeId="0" xr:uid="{00000000-0006-0000-0000-00000B000000}">
      <text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2"/>
            <rFont val="Tahoma"/>
            <family val="2"/>
          </rPr>
          <t xml:space="preserve">İndirim Oranını, Her il Kendi için Belirlenen Oranı Uygulayacaktır.
( ORANLARLA İLGİLİ AYRINTILI YAN PENCEREDEKİ 294 NOLU MİLE TEBLİĞİNDE MEVCUTTUR. )
</t>
        </r>
        <r>
          <rPr>
            <b/>
            <sz val="8"/>
            <color indexed="10"/>
            <rFont val="Tahoma"/>
            <family val="2"/>
          </rPr>
          <t>EK:1  ( %50 )</t>
        </r>
        <r>
          <rPr>
            <b/>
            <sz val="8"/>
            <color indexed="12"/>
            <rFont val="Tahoma"/>
            <family val="2"/>
          </rPr>
          <t xml:space="preserve">
1 - Ağrı 2 - Aksaray 3 - Ardahan 4 - Artvin 5 - Batman 6 - Bayburt 7 - Bingöl
8 - Bitlis  9 - Çanakkale (Bozcaada ve Gökçeada ilçeleri)
10 - Çankırı 11 - Erzincan 12 - Giresun 13 - Gümüşhane 14-Hakkari 15 - Iğdır
16 - Kars 17 - Kırşehir 18 - Muş 19 - Siirt 20 - Sinop 21 - Şırnak 22 - Tunceli 
</t>
        </r>
        <r>
          <rPr>
            <b/>
            <sz val="8"/>
            <color indexed="10"/>
            <rFont val="Tahoma"/>
            <family val="2"/>
          </rPr>
          <t>EK:2 ( %45 )</t>
        </r>
        <r>
          <rPr>
            <b/>
            <sz val="8"/>
            <color indexed="12"/>
            <rFont val="Tahoma"/>
            <family val="2"/>
          </rPr>
          <t xml:space="preserve">
1 - Adıyaman 2 - Amasya 3 - Bartın 4 - Çorum 5 - Diyarbakır 6 - Elazığ 7 - Erzurum
8 - Kahramanmaraş 9 - Karabük 10 - Karaman 11 - Kastamonu 12 - Kırıkkale 13 - Malatya
14 - Mardin 15 - Nevşehir 16 - Niğde 17 - Ordu 18 - Rize 19 - Samsun 20 - Sivas
21 - Şanlıurfa 22 - Tokat 23 - Trabzon 24 - Van 25 - Yozgat 26 - Zonguldak 
</t>
        </r>
        <r>
          <rPr>
            <b/>
            <sz val="8"/>
            <color indexed="10"/>
            <rFont val="Tahoma"/>
            <family val="2"/>
          </rPr>
          <t>EK.3 ( %30 )</t>
        </r>
        <r>
          <rPr>
            <b/>
            <sz val="8"/>
            <color indexed="12"/>
            <rFont val="Tahoma"/>
            <family val="2"/>
          </rPr>
          <t xml:space="preserve">
1 - Adana 2 - Afyonkarahisar 3 - Ankara 4 - Antalya 5 - Aydın
6 - Balıkesir 7 - Bilecik 8 - Bolu 9 - Burdur 10 - Bursa 
11 - Çanakkale (Bozcaada ve Gökçeada dışındaki ilçeleri)
12 - Denizli 13 - Düzce  14 - Edirne 15 - Eskişehir 16 - Gaziantep
17 - Hatay 18 - Isparta 19 - Mersin 20 - İstanbul 21 - İzmir
22 - Kayseri 23 - Kırklareli 24 - Kilis  25 - Kocaeli 26 - Konya
27 - Kütahya 28 - Manisa 29 - Muğla 30 - Sakarya 31 - Tekirdağ
32 - Uşak 33 - Yalova 34 - Osmaniye
</t>
        </r>
        <r>
          <rPr>
            <b/>
            <sz val="16"/>
            <color indexed="12"/>
            <rFont val="Tahoma"/>
            <family val="2"/>
          </rPr>
          <t xml:space="preserve">
N OT :</t>
        </r>
        <r>
          <rPr>
            <b/>
            <sz val="8"/>
            <color indexed="12"/>
            <rFont val="Tahoma"/>
            <family val="2"/>
          </rPr>
          <t xml:space="preserve"> 
 a- EK: 3’de olup da son nüfus sayımında belirlenen nüfusu
10.000’den az olan yerleşim yerlerinde (</t>
        </r>
        <r>
          <rPr>
            <b/>
            <sz val="8"/>
            <color indexed="10"/>
            <rFont val="Tahoma"/>
            <family val="2"/>
          </rPr>
          <t xml:space="preserve"> % 40, </t>
        </r>
        <r>
          <rPr>
            <b/>
            <sz val="8"/>
            <color indexed="12"/>
            <rFont val="Tahoma"/>
            <family val="2"/>
          </rPr>
          <t xml:space="preserve">)
             b- Meskun yerlerden uzak, ulaşım ve iskan imkanları kısıtlı olan yerlerde </t>
        </r>
        <r>
          <rPr>
            <b/>
            <sz val="8"/>
            <color indexed="10"/>
            <rFont val="Tahoma"/>
            <family val="2"/>
          </rPr>
          <t xml:space="preserve">%70 </t>
        </r>
        <r>
          <rPr>
            <b/>
            <sz val="8"/>
            <color indexed="12"/>
            <rFont val="Tahoma"/>
            <family val="2"/>
          </rPr>
          <t xml:space="preserve">
oranında indirim yapılır.</t>
        </r>
      </text>
    </comment>
  </commentList>
</comments>
</file>

<file path=xl/sharedStrings.xml><?xml version="1.0" encoding="utf-8"?>
<sst xmlns="http://schemas.openxmlformats.org/spreadsheetml/2006/main" count="62" uniqueCount="43">
  <si>
    <t>Kaloriferli Konut</t>
  </si>
  <si>
    <t xml:space="preserve">Kaloriferli  </t>
  </si>
  <si>
    <t xml:space="preserve"> KALORİFERCİ
 ÜCRETİ</t>
  </si>
  <si>
    <t>İNDİRİM 
ORANI</t>
  </si>
  <si>
    <t>YAKIT
 BEDELİ</t>
  </si>
  <si>
    <t>İNDİRİMDEN SONRA  1 M2 KİRA
 BEDELİ</t>
  </si>
  <si>
    <t>Lojmanın
 Alanı
( m2 )</t>
  </si>
  <si>
    <t>1 M2 KİRA
 BEDELİ
(İndirimsiz)</t>
  </si>
  <si>
    <t>KONUTUN
 CİNSİ</t>
  </si>
  <si>
    <t>Lojmanın 
Aylık Kirası
( TL )</t>
  </si>
  <si>
    <t>LOJMAN  YERİ</t>
  </si>
  <si>
    <t xml:space="preserve">YÜRÜRLÜK TARİHİ 
</t>
  </si>
  <si>
    <t>120</t>
  </si>
  <si>
    <t>ELEKTRİK +SU</t>
  </si>
  <si>
    <t>KARAGÖL ORTA KAT</t>
  </si>
  <si>
    <t>BODRUM</t>
  </si>
  <si>
    <t>ORTAK ALAN</t>
  </si>
  <si>
    <t xml:space="preserve">Kaloriferli Konut </t>
  </si>
  <si>
    <t>72,01</t>
  </si>
  <si>
    <t>95,42</t>
  </si>
  <si>
    <t>100,54</t>
  </si>
  <si>
    <t>65,58</t>
  </si>
  <si>
    <t>99,66</t>
  </si>
  <si>
    <t>KARAGÖL BODRUM ( 2-3 )</t>
  </si>
  <si>
    <t>KARAGÖL BODRUM ( 1)</t>
  </si>
  <si>
    <t>52,42</t>
  </si>
  <si>
    <t>KARAGÖL ÇATI (25)</t>
  </si>
  <si>
    <t>69,50</t>
  </si>
  <si>
    <t>KARAGÖL ÇATI (26-27)</t>
  </si>
  <si>
    <t>KARAGÖL ÇATI (28)</t>
  </si>
  <si>
    <t>67,67</t>
  </si>
  <si>
    <t>69,25</t>
  </si>
  <si>
    <t>100,74</t>
  </si>
  <si>
    <t>97,74</t>
  </si>
  <si>
    <t>YENİSEY 2+1 DUBLEKS DAİRELER</t>
  </si>
  <si>
    <t>YENİSEY 3+1 BODRUM KATLARI</t>
  </si>
  <si>
    <t>YENİSEY 3+1 ORTA KAT</t>
  </si>
  <si>
    <t xml:space="preserve">YENİSEY  2+1  ÇATI KATI       (21-22-24) </t>
  </si>
  <si>
    <t xml:space="preserve">YENİSEY 2+1  ÇATI KATI        (23) </t>
  </si>
  <si>
    <t>YENİSEY 3+1 ÇATI KATI ( 4. - 5. BLOK )</t>
  </si>
  <si>
    <t>YENİSEY 2+1 LOJMNALAR ORTA KAT</t>
  </si>
  <si>
    <t xml:space="preserve">YENİSEY   2+1 LOJMANLAR BODRUM KATLARI </t>
  </si>
  <si>
    <t>2026  YILINA  AİT LOJMAN KİRA BEDELLERİNİN HESAPLANMASI                                                                                                                                                                                                                                   
(DÖNEMİ = 15 OCAK 2026 TARİHİNDEN İTİBAREN)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</si>
</sst>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%0"/>
    <numFmt numFmtId="165" formatCode="#,##0.00\ &quot;YTL&quot;"/>
    <numFmt numFmtId="166" formatCode="#,##0.0000"/>
    <numFmt numFmtId="167" formatCode="#,##0.00\ &quot;TL&quot;"/>
    <numFmt numFmtId="168" formatCode="#,##0.0000\ &quot;TL&quot;"/>
  </numFmts>
  <fonts count="18">
    <font>
      <sz val="10"/>
      <name val="Arial"/>
      <charset val="162"/>
    </font>
    <font>
      <b/>
      <sz val="11"/>
      <name val="Arial"/>
      <family val="2"/>
    </font>
    <font>
      <b/>
      <sz val="16"/>
      <color indexed="12"/>
      <name val="Tahoma"/>
      <family val="2"/>
    </font>
    <font>
      <sz val="8"/>
      <color indexed="81"/>
      <name val="Tahoma"/>
      <family val="2"/>
    </font>
    <font>
      <b/>
      <sz val="8"/>
      <color indexed="12"/>
      <name val="Tahoma"/>
      <family val="2"/>
    </font>
    <font>
      <b/>
      <sz val="8"/>
      <color indexed="10"/>
      <name val="Tahoma"/>
      <family val="2"/>
    </font>
    <font>
      <b/>
      <sz val="16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8"/>
      <name val="Arial"/>
      <family val="2"/>
    </font>
    <font>
      <b/>
      <sz val="10"/>
      <name val="Arial"/>
      <family val="2"/>
      <charset val="162"/>
    </font>
    <font>
      <b/>
      <sz val="11"/>
      <color rgb="FF002060"/>
      <name val="Arial"/>
      <family val="2"/>
    </font>
    <font>
      <b/>
      <sz val="18"/>
      <color rgb="FF002060"/>
      <name val="Arial"/>
      <family val="2"/>
    </font>
    <font>
      <sz val="14"/>
      <color rgb="FF002060"/>
      <name val="Bernard MT Condensed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name val="Times New Roman"/>
      <family val="1"/>
      <charset val="162"/>
    </font>
    <font>
      <sz val="1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7" fillId="2" borderId="0" xfId="0" applyFont="1" applyFill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4" fontId="7" fillId="0" borderId="0" xfId="0" applyNumberFormat="1" applyFont="1" applyAlignment="1" applyProtection="1">
      <alignment horizontal="center" vertical="center"/>
      <protection hidden="1"/>
    </xf>
    <xf numFmtId="166" fontId="7" fillId="0" borderId="0" xfId="0" applyNumberFormat="1" applyFont="1" applyAlignment="1" applyProtection="1">
      <alignment horizontal="center"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8" fillId="5" borderId="0" xfId="0" applyFont="1" applyFill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7" fillId="6" borderId="0" xfId="0" applyFont="1" applyFill="1" applyAlignment="1" applyProtection="1">
      <alignment horizontal="center" vertical="center"/>
      <protection hidden="1"/>
    </xf>
    <xf numFmtId="0" fontId="16" fillId="7" borderId="9" xfId="0" applyFont="1" applyFill="1" applyBorder="1" applyAlignment="1" applyProtection="1">
      <alignment horizontal="center" vertical="center" wrapText="1"/>
      <protection hidden="1"/>
    </xf>
    <xf numFmtId="0" fontId="16" fillId="7" borderId="7" xfId="0" applyFont="1" applyFill="1" applyBorder="1" applyAlignment="1" applyProtection="1">
      <alignment horizontal="center" vertical="center" wrapText="1"/>
      <protection hidden="1"/>
    </xf>
    <xf numFmtId="0" fontId="16" fillId="7" borderId="7" xfId="0" applyFont="1" applyFill="1" applyBorder="1" applyAlignment="1" applyProtection="1">
      <alignment horizontal="center" vertical="center" textRotation="90" wrapText="1"/>
      <protection hidden="1"/>
    </xf>
    <xf numFmtId="0" fontId="16" fillId="7" borderId="12" xfId="0" applyFont="1" applyFill="1" applyBorder="1" applyAlignment="1" applyProtection="1">
      <alignment horizontal="center" vertical="center"/>
      <protection hidden="1"/>
    </xf>
    <xf numFmtId="0" fontId="7" fillId="4" borderId="6" xfId="0" applyFont="1" applyFill="1" applyBorder="1" applyAlignment="1" applyProtection="1">
      <alignment horizontal="center" vertical="center"/>
      <protection hidden="1"/>
    </xf>
    <xf numFmtId="0" fontId="7" fillId="2" borderId="3" xfId="0" applyFont="1" applyFill="1" applyBorder="1" applyAlignment="1" applyProtection="1">
      <alignment horizontal="center" vertical="center"/>
      <protection hidden="1"/>
    </xf>
    <xf numFmtId="0" fontId="17" fillId="9" borderId="3" xfId="0" applyFont="1" applyFill="1" applyBorder="1" applyAlignment="1" applyProtection="1">
      <alignment horizontal="center" vertical="center"/>
      <protection hidden="1"/>
    </xf>
    <xf numFmtId="0" fontId="17" fillId="2" borderId="3" xfId="0" applyFont="1" applyFill="1" applyBorder="1" applyAlignment="1" applyProtection="1">
      <alignment horizontal="center" vertical="center"/>
      <protection hidden="1"/>
    </xf>
    <xf numFmtId="0" fontId="10" fillId="10" borderId="6" xfId="0" applyFont="1" applyFill="1" applyBorder="1" applyAlignment="1" applyProtection="1">
      <alignment horizontal="center" vertical="center" wrapText="1"/>
      <protection hidden="1"/>
    </xf>
    <xf numFmtId="167" fontId="11" fillId="10" borderId="3" xfId="0" applyNumberFormat="1" applyFont="1" applyFill="1" applyBorder="1" applyAlignment="1" applyProtection="1">
      <alignment horizontal="center" vertical="center"/>
      <protection locked="0"/>
    </xf>
    <xf numFmtId="164" fontId="11" fillId="10" borderId="3" xfId="0" applyNumberFormat="1" applyFont="1" applyFill="1" applyBorder="1" applyAlignment="1" applyProtection="1">
      <alignment horizontal="center" vertical="center"/>
      <protection locked="0"/>
    </xf>
    <xf numFmtId="166" fontId="11" fillId="10" borderId="3" xfId="0" applyNumberFormat="1" applyFont="1" applyFill="1" applyBorder="1" applyAlignment="1" applyProtection="1">
      <alignment horizontal="center" vertical="center"/>
      <protection hidden="1"/>
    </xf>
    <xf numFmtId="166" fontId="11" fillId="10" borderId="3" xfId="0" applyNumberFormat="1" applyFont="1" applyFill="1" applyBorder="1" applyAlignment="1" applyProtection="1">
      <alignment horizontal="center" vertical="center"/>
      <protection locked="0"/>
    </xf>
    <xf numFmtId="168" fontId="11" fillId="10" borderId="3" xfId="0" applyNumberFormat="1" applyFont="1" applyFill="1" applyBorder="1" applyAlignment="1" applyProtection="1">
      <alignment horizontal="center" vertical="center"/>
      <protection hidden="1"/>
    </xf>
    <xf numFmtId="49" fontId="12" fillId="10" borderId="3" xfId="0" applyNumberFormat="1" applyFont="1" applyFill="1" applyBorder="1" applyAlignment="1" applyProtection="1">
      <alignment horizontal="center" vertical="center"/>
      <protection locked="0"/>
    </xf>
    <xf numFmtId="167" fontId="13" fillId="10" borderId="3" xfId="0" applyNumberFormat="1" applyFont="1" applyFill="1" applyBorder="1" applyAlignment="1" applyProtection="1">
      <alignment horizontal="right" vertical="center"/>
      <protection hidden="1"/>
    </xf>
    <xf numFmtId="164" fontId="11" fillId="10" borderId="3" xfId="0" applyNumberFormat="1" applyFont="1" applyFill="1" applyBorder="1" applyAlignment="1" applyProtection="1">
      <alignment horizontal="center" vertical="center" wrapText="1"/>
      <protection locked="0"/>
    </xf>
    <xf numFmtId="166" fontId="11" fillId="10" borderId="3" xfId="0" applyNumberFormat="1" applyFont="1" applyFill="1" applyBorder="1" applyAlignment="1" applyProtection="1">
      <alignment horizontal="center" vertical="center" wrapText="1"/>
      <protection hidden="1"/>
    </xf>
    <xf numFmtId="168" fontId="11" fillId="10" borderId="3" xfId="0" applyNumberFormat="1" applyFont="1" applyFill="1" applyBorder="1" applyAlignment="1" applyProtection="1">
      <alignment horizontal="center" vertical="center" wrapText="1"/>
      <protection hidden="1"/>
    </xf>
    <xf numFmtId="49" fontId="12" fillId="10" borderId="3" xfId="0" applyNumberFormat="1" applyFont="1" applyFill="1" applyBorder="1" applyAlignment="1" applyProtection="1">
      <alignment horizontal="center" vertical="center" wrapText="1"/>
      <protection locked="0"/>
    </xf>
    <xf numFmtId="167" fontId="13" fillId="10" borderId="3" xfId="0" applyNumberFormat="1" applyFont="1" applyFill="1" applyBorder="1" applyAlignment="1" applyProtection="1">
      <alignment horizontal="right" vertical="center" wrapText="1"/>
      <protection hidden="1"/>
    </xf>
    <xf numFmtId="164" fontId="1" fillId="10" borderId="7" xfId="0" applyNumberFormat="1" applyFont="1" applyFill="1" applyBorder="1" applyAlignment="1" applyProtection="1">
      <alignment horizontal="center" vertical="center"/>
      <protection locked="0"/>
    </xf>
    <xf numFmtId="165" fontId="1" fillId="10" borderId="7" xfId="0" applyNumberFormat="1" applyFont="1" applyFill="1" applyBorder="1" applyAlignment="1" applyProtection="1">
      <alignment horizontal="center" vertical="center"/>
      <protection hidden="1"/>
    </xf>
    <xf numFmtId="1" fontId="1" fillId="10" borderId="7" xfId="0" applyNumberFormat="1" applyFont="1" applyFill="1" applyBorder="1" applyAlignment="1" applyProtection="1">
      <alignment horizontal="center" vertical="center"/>
      <protection locked="0"/>
    </xf>
    <xf numFmtId="4" fontId="1" fillId="10" borderId="7" xfId="0" applyNumberFormat="1" applyFont="1" applyFill="1" applyBorder="1" applyAlignment="1" applyProtection="1">
      <alignment horizontal="center" vertical="center"/>
      <protection hidden="1"/>
    </xf>
    <xf numFmtId="164" fontId="1" fillId="10" borderId="1" xfId="0" applyNumberFormat="1" applyFont="1" applyFill="1" applyBorder="1" applyAlignment="1" applyProtection="1">
      <alignment horizontal="center" vertical="center"/>
      <protection locked="0"/>
    </xf>
    <xf numFmtId="165" fontId="1" fillId="10" borderId="1" xfId="0" applyNumberFormat="1" applyFont="1" applyFill="1" applyBorder="1" applyAlignment="1" applyProtection="1">
      <alignment horizontal="center" vertical="center"/>
      <protection hidden="1"/>
    </xf>
    <xf numFmtId="1" fontId="1" fillId="10" borderId="1" xfId="0" applyNumberFormat="1" applyFont="1" applyFill="1" applyBorder="1" applyAlignment="1" applyProtection="1">
      <alignment horizontal="center" vertical="center"/>
      <protection locked="0"/>
    </xf>
    <xf numFmtId="4" fontId="1" fillId="10" borderId="1" xfId="0" applyNumberFormat="1" applyFont="1" applyFill="1" applyBorder="1" applyAlignment="1" applyProtection="1">
      <alignment horizontal="center" vertical="center"/>
      <protection hidden="1"/>
    </xf>
    <xf numFmtId="164" fontId="1" fillId="10" borderId="2" xfId="0" applyNumberFormat="1" applyFont="1" applyFill="1" applyBorder="1" applyAlignment="1" applyProtection="1">
      <alignment horizontal="center" vertical="center"/>
      <protection locked="0"/>
    </xf>
    <xf numFmtId="165" fontId="1" fillId="10" borderId="2" xfId="0" applyNumberFormat="1" applyFont="1" applyFill="1" applyBorder="1" applyAlignment="1" applyProtection="1">
      <alignment horizontal="center" vertical="center"/>
      <protection hidden="1"/>
    </xf>
    <xf numFmtId="1" fontId="1" fillId="10" borderId="2" xfId="0" applyNumberFormat="1" applyFont="1" applyFill="1" applyBorder="1" applyAlignment="1" applyProtection="1">
      <alignment horizontal="center" vertical="center"/>
      <protection locked="0"/>
    </xf>
    <xf numFmtId="4" fontId="1" fillId="10" borderId="2" xfId="0" applyNumberFormat="1" applyFont="1" applyFill="1" applyBorder="1" applyAlignment="1" applyProtection="1">
      <alignment horizontal="center" vertical="center"/>
      <protection hidden="1"/>
    </xf>
    <xf numFmtId="167" fontId="11" fillId="11" borderId="3" xfId="0" applyNumberFormat="1" applyFont="1" applyFill="1" applyBorder="1" applyAlignment="1" applyProtection="1">
      <alignment horizontal="center" vertical="center"/>
      <protection locked="0"/>
    </xf>
    <xf numFmtId="166" fontId="11" fillId="11" borderId="3" xfId="0" applyNumberFormat="1" applyFont="1" applyFill="1" applyBorder="1" applyAlignment="1" applyProtection="1">
      <alignment horizontal="center" vertical="center"/>
      <protection locked="0"/>
    </xf>
    <xf numFmtId="0" fontId="10" fillId="10" borderId="6" xfId="0" applyFont="1" applyFill="1" applyBorder="1" applyAlignment="1" applyProtection="1">
      <alignment horizontal="left" vertical="center" wrapText="1"/>
      <protection hidden="1"/>
    </xf>
    <xf numFmtId="14" fontId="11" fillId="10" borderId="5" xfId="0" applyNumberFormat="1" applyFont="1" applyFill="1" applyBorder="1" applyAlignment="1" applyProtection="1">
      <alignment horizontal="center" vertical="center"/>
      <protection hidden="1"/>
    </xf>
    <xf numFmtId="14" fontId="11" fillId="10" borderId="6" xfId="0" applyNumberFormat="1" applyFont="1" applyFill="1" applyBorder="1" applyAlignment="1" applyProtection="1">
      <alignment horizontal="center" vertical="center"/>
      <protection hidden="1"/>
    </xf>
    <xf numFmtId="0" fontId="16" fillId="7" borderId="8" xfId="0" applyFont="1" applyFill="1" applyBorder="1" applyAlignment="1" applyProtection="1">
      <alignment horizontal="center" vertical="center" wrapText="1"/>
      <protection hidden="1"/>
    </xf>
    <xf numFmtId="0" fontId="16" fillId="7" borderId="7" xfId="0" applyFont="1" applyFill="1" applyBorder="1" applyAlignment="1" applyProtection="1">
      <alignment horizontal="center" vertical="center"/>
      <protection hidden="1"/>
    </xf>
    <xf numFmtId="0" fontId="16" fillId="7" borderId="9" xfId="0" applyFont="1" applyFill="1" applyBorder="1" applyAlignment="1" applyProtection="1">
      <alignment horizontal="center" vertical="center" wrapText="1"/>
      <protection hidden="1"/>
    </xf>
    <xf numFmtId="0" fontId="1" fillId="10" borderId="3" xfId="0" applyFont="1" applyFill="1" applyBorder="1" applyAlignment="1" applyProtection="1">
      <alignment horizontal="center" vertical="center" wrapText="1"/>
      <protection hidden="1"/>
    </xf>
    <xf numFmtId="0" fontId="1" fillId="10" borderId="3" xfId="0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6" fillId="8" borderId="10" xfId="0" applyFont="1" applyFill="1" applyBorder="1" applyAlignment="1" applyProtection="1">
      <alignment horizontal="center" vertical="center" wrapText="1"/>
      <protection hidden="1"/>
    </xf>
    <xf numFmtId="0" fontId="6" fillId="8" borderId="11" xfId="0" applyFont="1" applyFill="1" applyBorder="1" applyAlignment="1" applyProtection="1">
      <alignment horizontal="center" vertical="center" wrapText="1"/>
      <protection hidden="1"/>
    </xf>
    <xf numFmtId="0" fontId="1" fillId="10" borderId="1" xfId="0" applyFont="1" applyFill="1" applyBorder="1" applyAlignment="1" applyProtection="1">
      <alignment horizontal="center" vertical="center"/>
      <protection hidden="1"/>
    </xf>
    <xf numFmtId="0" fontId="1" fillId="10" borderId="2" xfId="0" applyFont="1" applyFill="1" applyBorder="1" applyAlignment="1" applyProtection="1">
      <alignment horizontal="center" vertical="center"/>
      <protection hidden="1"/>
    </xf>
    <xf numFmtId="0" fontId="1" fillId="10" borderId="7" xfId="0" applyFont="1" applyFill="1" applyBorder="1" applyAlignment="1" applyProtection="1">
      <alignment horizontal="center" vertical="center"/>
      <protection hidden="1"/>
    </xf>
    <xf numFmtId="0" fontId="1" fillId="10" borderId="5" xfId="0" applyFont="1" applyFill="1" applyBorder="1" applyAlignment="1" applyProtection="1">
      <alignment horizontal="center" vertical="center" wrapText="1"/>
      <protection hidden="1"/>
    </xf>
    <xf numFmtId="0" fontId="1" fillId="10" borderId="6" xfId="0" applyFont="1" applyFill="1" applyBorder="1" applyAlignment="1" applyProtection="1">
      <alignment horizontal="center" vertical="center" wrapText="1"/>
      <protection hidden="1"/>
    </xf>
    <xf numFmtId="14" fontId="11" fillId="10" borderId="13" xfId="0" applyNumberFormat="1" applyFont="1" applyFill="1" applyBorder="1" applyAlignment="1" applyProtection="1">
      <alignment horizontal="center" vertical="center"/>
      <protection hidden="1"/>
    </xf>
    <xf numFmtId="164" fontId="11" fillId="10" borderId="5" xfId="0" applyNumberFormat="1" applyFont="1" applyFill="1" applyBorder="1" applyAlignment="1" applyProtection="1">
      <alignment horizontal="center" vertical="center" wrapText="1"/>
      <protection locked="0"/>
    </xf>
    <xf numFmtId="164" fontId="11" fillId="10" borderId="13" xfId="0" applyNumberFormat="1" applyFont="1" applyFill="1" applyBorder="1" applyAlignment="1" applyProtection="1">
      <alignment horizontal="center" vertical="center" wrapText="1"/>
      <protection locked="0"/>
    </xf>
    <xf numFmtId="164" fontId="11" fillId="10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FF3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34"/>
    <pageSetUpPr fitToPage="1"/>
  </sheetPr>
  <dimension ref="A1:V23"/>
  <sheetViews>
    <sheetView showGridLines="0" tabSelected="1" topLeftCell="A4" zoomScale="85" zoomScaleNormal="85" workbookViewId="0">
      <selection activeCell="Q25" sqref="Q25"/>
    </sheetView>
  </sheetViews>
  <sheetFormatPr defaultColWidth="9.140625" defaultRowHeight="12.75"/>
  <cols>
    <col min="1" max="1" width="10" style="1" customWidth="1"/>
    <col min="2" max="2" width="17.42578125" style="1" customWidth="1"/>
    <col min="3" max="3" width="21.7109375" style="1" customWidth="1"/>
    <col min="4" max="4" width="9.140625" style="1" customWidth="1"/>
    <col min="5" max="5" width="7.140625" style="1" customWidth="1"/>
    <col min="6" max="6" width="12.7109375" style="1" customWidth="1"/>
    <col min="7" max="7" width="10.7109375" style="1" customWidth="1"/>
    <col min="8" max="8" width="13.7109375" style="1" customWidth="1"/>
    <col min="9" max="9" width="10.140625" style="1" customWidth="1"/>
    <col min="10" max="12" width="10.7109375" style="1" customWidth="1"/>
    <col min="13" max="13" width="16.7109375" style="1" customWidth="1"/>
    <col min="14" max="14" width="10.85546875" style="1" customWidth="1"/>
    <col min="15" max="15" width="15" style="1" customWidth="1"/>
    <col min="16" max="16" width="9.28515625" style="1" customWidth="1"/>
    <col min="17" max="17" width="13.85546875" style="1" customWidth="1"/>
    <col min="18" max="18" width="3.28515625" style="5" hidden="1" customWidth="1"/>
    <col min="19" max="19" width="9.140625" style="1" hidden="1" customWidth="1"/>
    <col min="20" max="20" width="12" style="1" hidden="1" customWidth="1"/>
    <col min="21" max="22" width="9.140625" style="9"/>
    <col min="23" max="16384" width="9.140625" style="1"/>
  </cols>
  <sheetData>
    <row r="1" spans="1:22" s="2" customFormat="1" ht="40.5" customHeight="1" thickBot="1">
      <c r="A1" s="1"/>
      <c r="B1" s="15"/>
      <c r="C1" s="54" t="s">
        <v>42</v>
      </c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5"/>
      <c r="R1" s="6"/>
      <c r="U1" s="9"/>
      <c r="V1" s="9"/>
    </row>
    <row r="2" spans="1:22" s="2" customFormat="1" ht="75.75" customHeight="1">
      <c r="A2" s="1"/>
      <c r="B2" s="15"/>
      <c r="C2" s="13" t="s">
        <v>10</v>
      </c>
      <c r="D2" s="48" t="s">
        <v>8</v>
      </c>
      <c r="E2" s="49"/>
      <c r="F2" s="10" t="s">
        <v>7</v>
      </c>
      <c r="G2" s="11" t="s">
        <v>3</v>
      </c>
      <c r="H2" s="10" t="s">
        <v>5</v>
      </c>
      <c r="I2" s="11" t="s">
        <v>4</v>
      </c>
      <c r="J2" s="12" t="s">
        <v>2</v>
      </c>
      <c r="K2" s="12" t="s">
        <v>16</v>
      </c>
      <c r="L2" s="12" t="s">
        <v>13</v>
      </c>
      <c r="M2" s="11"/>
      <c r="N2" s="11" t="s">
        <v>6</v>
      </c>
      <c r="O2" s="11" t="s">
        <v>9</v>
      </c>
      <c r="P2" s="50" t="s">
        <v>11</v>
      </c>
      <c r="Q2" s="48"/>
      <c r="R2" s="7"/>
      <c r="U2" s="9"/>
      <c r="V2" s="9"/>
    </row>
    <row r="3" spans="1:22" s="2" customFormat="1" ht="24" hidden="1" customHeight="1">
      <c r="A3" s="1"/>
      <c r="B3" s="15"/>
      <c r="C3" s="14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7"/>
      <c r="U3" s="9"/>
      <c r="V3" s="9"/>
    </row>
    <row r="4" spans="1:22" s="2" customFormat="1" ht="34.5" customHeight="1">
      <c r="A4" s="1"/>
      <c r="B4" s="15"/>
      <c r="C4" s="18"/>
      <c r="D4" s="51"/>
      <c r="E4" s="52"/>
      <c r="F4" s="19"/>
      <c r="G4" s="20"/>
      <c r="H4" s="21"/>
      <c r="I4" s="22"/>
      <c r="J4" s="22"/>
      <c r="K4" s="22"/>
      <c r="L4" s="22"/>
      <c r="M4" s="23"/>
      <c r="N4" s="24"/>
      <c r="O4" s="25"/>
      <c r="P4" s="46"/>
      <c r="Q4" s="47"/>
      <c r="R4" s="8"/>
      <c r="S4" s="4">
        <f t="shared" ref="S4:S11" si="0">SUM(H4+I4+J4+L4)</f>
        <v>0</v>
      </c>
      <c r="U4" s="9"/>
      <c r="V4" s="9"/>
    </row>
    <row r="5" spans="1:22" s="2" customFormat="1" ht="34.5" customHeight="1">
      <c r="A5" s="1"/>
      <c r="B5" s="15"/>
      <c r="C5" s="18"/>
      <c r="D5" s="51"/>
      <c r="E5" s="52"/>
      <c r="F5" s="19"/>
      <c r="G5" s="20"/>
      <c r="H5" s="21"/>
      <c r="I5" s="22"/>
      <c r="J5" s="22"/>
      <c r="K5" s="22"/>
      <c r="L5" s="22"/>
      <c r="M5" s="23"/>
      <c r="N5" s="24"/>
      <c r="O5" s="25"/>
      <c r="P5" s="46"/>
      <c r="Q5" s="47"/>
      <c r="R5" s="8"/>
      <c r="S5" s="4">
        <f t="shared" si="0"/>
        <v>0</v>
      </c>
      <c r="U5" s="9"/>
      <c r="V5" s="9"/>
    </row>
    <row r="6" spans="1:22" s="2" customFormat="1" ht="34.5" customHeight="1">
      <c r="A6" s="1"/>
      <c r="B6" s="16" t="s">
        <v>15</v>
      </c>
      <c r="C6" s="18" t="s">
        <v>23</v>
      </c>
      <c r="D6" s="52" t="s">
        <v>17</v>
      </c>
      <c r="E6" s="52"/>
      <c r="F6" s="43">
        <v>20.97</v>
      </c>
      <c r="G6" s="20">
        <v>0.75</v>
      </c>
      <c r="H6" s="21">
        <f t="shared" ref="H6:H16" si="1">SUM(F6*(1-G6))</f>
        <v>5.2424999999999997</v>
      </c>
      <c r="I6" s="44">
        <v>29.33</v>
      </c>
      <c r="J6" s="22">
        <v>0</v>
      </c>
      <c r="K6" s="44">
        <v>0.98</v>
      </c>
      <c r="L6" s="22"/>
      <c r="M6" s="23">
        <f t="shared" ref="M6:M19" si="2">SUM(H6:L6)</f>
        <v>35.552499999999995</v>
      </c>
      <c r="N6" s="24" t="s">
        <v>22</v>
      </c>
      <c r="O6" s="25">
        <f t="shared" ref="O6:O16" si="3">N6*M6</f>
        <v>3543.1621499999992</v>
      </c>
      <c r="P6" s="46">
        <v>46037</v>
      </c>
      <c r="Q6" s="47"/>
      <c r="R6" s="8"/>
      <c r="S6" s="4">
        <f t="shared" si="0"/>
        <v>34.572499999999998</v>
      </c>
      <c r="U6" s="9"/>
      <c r="V6" s="9"/>
    </row>
    <row r="7" spans="1:22" s="2" customFormat="1" ht="34.5" customHeight="1">
      <c r="A7" s="1"/>
      <c r="B7" s="16" t="s">
        <v>15</v>
      </c>
      <c r="C7" s="18" t="s">
        <v>24</v>
      </c>
      <c r="D7" s="52" t="s">
        <v>17</v>
      </c>
      <c r="E7" s="52"/>
      <c r="F7" s="43">
        <v>20.97</v>
      </c>
      <c r="G7" s="20">
        <v>0.75</v>
      </c>
      <c r="H7" s="21">
        <f t="shared" si="1"/>
        <v>5.2424999999999997</v>
      </c>
      <c r="I7" s="44">
        <v>29.33</v>
      </c>
      <c r="J7" s="22">
        <v>0</v>
      </c>
      <c r="K7" s="44">
        <v>0.98</v>
      </c>
      <c r="L7" s="22"/>
      <c r="M7" s="23">
        <f t="shared" si="2"/>
        <v>35.552499999999995</v>
      </c>
      <c r="N7" s="24" t="s">
        <v>25</v>
      </c>
      <c r="O7" s="25">
        <f>(M7*N7)</f>
        <v>1863.6620499999997</v>
      </c>
      <c r="P7" s="46">
        <v>46037</v>
      </c>
      <c r="Q7" s="47"/>
      <c r="R7" s="8"/>
      <c r="S7" s="4"/>
      <c r="U7" s="9"/>
      <c r="V7" s="9"/>
    </row>
    <row r="8" spans="1:22" s="2" customFormat="1" ht="34.5" customHeight="1">
      <c r="A8" s="1"/>
      <c r="B8" s="17"/>
      <c r="C8" s="18" t="s">
        <v>26</v>
      </c>
      <c r="D8" s="51" t="s">
        <v>0</v>
      </c>
      <c r="E8" s="52"/>
      <c r="F8" s="43">
        <v>20.97</v>
      </c>
      <c r="G8" s="20">
        <v>0.5</v>
      </c>
      <c r="H8" s="21">
        <f t="shared" si="1"/>
        <v>10.484999999999999</v>
      </c>
      <c r="I8" s="44">
        <v>29.33</v>
      </c>
      <c r="J8" s="22">
        <v>0</v>
      </c>
      <c r="K8" s="44">
        <v>0.98</v>
      </c>
      <c r="L8" s="22"/>
      <c r="M8" s="23">
        <f t="shared" si="2"/>
        <v>40.794999999999995</v>
      </c>
      <c r="N8" s="24" t="s">
        <v>27</v>
      </c>
      <c r="O8" s="25">
        <f t="shared" si="3"/>
        <v>2835.2524999999996</v>
      </c>
      <c r="P8" s="46">
        <v>46037</v>
      </c>
      <c r="Q8" s="47"/>
      <c r="R8" s="8"/>
      <c r="S8" s="4">
        <f t="shared" si="0"/>
        <v>39.814999999999998</v>
      </c>
      <c r="U8" s="9"/>
      <c r="V8" s="9"/>
    </row>
    <row r="9" spans="1:22" s="2" customFormat="1" ht="34.5" customHeight="1">
      <c r="A9" s="1"/>
      <c r="B9" s="17"/>
      <c r="C9" s="18" t="s">
        <v>28</v>
      </c>
      <c r="D9" s="51" t="s">
        <v>0</v>
      </c>
      <c r="E9" s="52"/>
      <c r="F9" s="43">
        <v>20.97</v>
      </c>
      <c r="G9" s="20">
        <v>0.5</v>
      </c>
      <c r="H9" s="21">
        <f t="shared" si="1"/>
        <v>10.484999999999999</v>
      </c>
      <c r="I9" s="44">
        <v>29.33</v>
      </c>
      <c r="J9" s="22">
        <v>0</v>
      </c>
      <c r="K9" s="44">
        <v>0.98</v>
      </c>
      <c r="L9" s="22"/>
      <c r="M9" s="23">
        <f xml:space="preserve"> (H9+I9+K9)</f>
        <v>40.794999999999995</v>
      </c>
      <c r="N9" s="24" t="s">
        <v>30</v>
      </c>
      <c r="O9" s="25">
        <f xml:space="preserve"> (M9*N9)</f>
        <v>2760.5976499999997</v>
      </c>
      <c r="P9" s="46">
        <v>46037</v>
      </c>
      <c r="Q9" s="61"/>
      <c r="R9" s="47"/>
      <c r="S9" s="4"/>
      <c r="U9" s="9"/>
      <c r="V9" s="9"/>
    </row>
    <row r="10" spans="1:22" s="2" customFormat="1" ht="34.5" customHeight="1">
      <c r="A10" s="1"/>
      <c r="B10" s="17"/>
      <c r="C10" s="18" t="s">
        <v>29</v>
      </c>
      <c r="D10" s="51" t="s">
        <v>0</v>
      </c>
      <c r="E10" s="52"/>
      <c r="F10" s="43">
        <v>20.97</v>
      </c>
      <c r="G10" s="20">
        <v>0.5</v>
      </c>
      <c r="H10" s="21">
        <f t="shared" si="1"/>
        <v>10.484999999999999</v>
      </c>
      <c r="I10" s="44">
        <v>29.33</v>
      </c>
      <c r="J10" s="22">
        <v>0</v>
      </c>
      <c r="K10" s="44">
        <v>0.98</v>
      </c>
      <c r="L10" s="22"/>
      <c r="M10" s="23">
        <f xml:space="preserve"> (H10+I10+K10)</f>
        <v>40.794999999999995</v>
      </c>
      <c r="N10" s="24" t="s">
        <v>31</v>
      </c>
      <c r="O10" s="25">
        <f xml:space="preserve"> (M10*N10)</f>
        <v>2825.0537499999996</v>
      </c>
      <c r="P10" s="46">
        <v>46037</v>
      </c>
      <c r="Q10" s="47"/>
      <c r="R10" s="8"/>
      <c r="S10" s="4"/>
      <c r="U10" s="9"/>
      <c r="V10" s="9"/>
    </row>
    <row r="11" spans="1:22" s="2" customFormat="1" ht="34.5" customHeight="1">
      <c r="A11" s="1"/>
      <c r="B11" s="17"/>
      <c r="C11" s="18" t="s">
        <v>14</v>
      </c>
      <c r="D11" s="59" t="s">
        <v>0</v>
      </c>
      <c r="E11" s="60"/>
      <c r="F11" s="43">
        <v>20.97</v>
      </c>
      <c r="G11" s="20">
        <v>0.5</v>
      </c>
      <c r="H11" s="21">
        <f t="shared" si="1"/>
        <v>10.484999999999999</v>
      </c>
      <c r="I11" s="44">
        <v>29.33</v>
      </c>
      <c r="J11" s="22">
        <v>0</v>
      </c>
      <c r="K11" s="44">
        <v>0.98</v>
      </c>
      <c r="L11" s="22"/>
      <c r="M11" s="23">
        <f t="shared" si="2"/>
        <v>40.794999999999995</v>
      </c>
      <c r="N11" s="24" t="s">
        <v>12</v>
      </c>
      <c r="O11" s="25">
        <f t="shared" si="3"/>
        <v>4895.3999999999996</v>
      </c>
      <c r="P11" s="46">
        <v>46037</v>
      </c>
      <c r="Q11" s="47"/>
      <c r="R11" s="8"/>
      <c r="S11" s="4">
        <f t="shared" si="0"/>
        <v>39.814999999999998</v>
      </c>
      <c r="U11" s="9"/>
      <c r="V11" s="9"/>
    </row>
    <row r="12" spans="1:22" s="2" customFormat="1" ht="34.5" customHeight="1">
      <c r="A12" s="1"/>
      <c r="B12" s="17"/>
      <c r="C12" s="18" t="s">
        <v>34</v>
      </c>
      <c r="D12" s="59" t="s">
        <v>0</v>
      </c>
      <c r="E12" s="60"/>
      <c r="F12" s="43">
        <v>20.97</v>
      </c>
      <c r="G12" s="20">
        <v>0.5</v>
      </c>
      <c r="H12" s="21">
        <f t="shared" si="1"/>
        <v>10.484999999999999</v>
      </c>
      <c r="I12" s="44">
        <v>29.33</v>
      </c>
      <c r="J12" s="22">
        <v>0</v>
      </c>
      <c r="K12" s="44">
        <v>0.98</v>
      </c>
      <c r="L12" s="44">
        <v>2.17</v>
      </c>
      <c r="M12" s="23">
        <f xml:space="preserve"> (H12+I12+K12+L12)</f>
        <v>42.964999999999996</v>
      </c>
      <c r="N12" s="24" t="s">
        <v>12</v>
      </c>
      <c r="O12" s="25">
        <f xml:space="preserve"> (M12*N12)</f>
        <v>5155.7999999999993</v>
      </c>
      <c r="P12" s="46">
        <v>46037</v>
      </c>
      <c r="Q12" s="61"/>
      <c r="R12" s="47"/>
      <c r="S12" s="4"/>
      <c r="U12" s="9"/>
      <c r="V12" s="9"/>
    </row>
    <row r="13" spans="1:22" s="2" customFormat="1" ht="34.5" customHeight="1">
      <c r="A13" s="1"/>
      <c r="B13" s="17"/>
      <c r="C13" s="45" t="s">
        <v>40</v>
      </c>
      <c r="D13" s="51" t="s">
        <v>0</v>
      </c>
      <c r="E13" s="52"/>
      <c r="F13" s="43">
        <v>20.97</v>
      </c>
      <c r="G13" s="20">
        <v>0.5</v>
      </c>
      <c r="H13" s="21">
        <f t="shared" si="1"/>
        <v>10.484999999999999</v>
      </c>
      <c r="I13" s="44">
        <v>29.33</v>
      </c>
      <c r="J13" s="22">
        <v>0</v>
      </c>
      <c r="K13" s="44">
        <v>0.98</v>
      </c>
      <c r="L13" s="44">
        <v>2.17</v>
      </c>
      <c r="M13" s="23">
        <f t="shared" si="2"/>
        <v>42.964999999999996</v>
      </c>
      <c r="N13" s="24" t="s">
        <v>32</v>
      </c>
      <c r="O13" s="25">
        <f t="shared" si="3"/>
        <v>4328.2940999999992</v>
      </c>
      <c r="P13" s="46">
        <v>46037</v>
      </c>
      <c r="Q13" s="47"/>
      <c r="R13" s="8"/>
      <c r="S13" s="4">
        <f>SUM(H13+I13+J13+L13)</f>
        <v>41.984999999999999</v>
      </c>
      <c r="U13" s="9"/>
      <c r="V13" s="9"/>
    </row>
    <row r="14" spans="1:22" s="2" customFormat="1" ht="34.5" customHeight="1">
      <c r="A14" s="1"/>
      <c r="B14" s="16" t="s">
        <v>15</v>
      </c>
      <c r="C14" s="45" t="s">
        <v>41</v>
      </c>
      <c r="D14" s="51" t="s">
        <v>0</v>
      </c>
      <c r="E14" s="52"/>
      <c r="F14" s="43">
        <v>20.97</v>
      </c>
      <c r="G14" s="20">
        <v>0.75</v>
      </c>
      <c r="H14" s="21">
        <f t="shared" si="1"/>
        <v>5.2424999999999997</v>
      </c>
      <c r="I14" s="44">
        <v>29.33</v>
      </c>
      <c r="J14" s="22">
        <v>0</v>
      </c>
      <c r="K14" s="44">
        <v>0.98</v>
      </c>
      <c r="L14" s="44">
        <v>2.17</v>
      </c>
      <c r="M14" s="23">
        <f>I13+J13+H14+K13+L13</f>
        <v>37.722499999999997</v>
      </c>
      <c r="N14" s="24" t="s">
        <v>33</v>
      </c>
      <c r="O14" s="25">
        <f t="shared" si="3"/>
        <v>3686.9971499999997</v>
      </c>
      <c r="P14" s="46">
        <v>46037</v>
      </c>
      <c r="Q14" s="47"/>
      <c r="R14" s="8"/>
      <c r="S14" s="4"/>
      <c r="U14" s="9"/>
      <c r="V14" s="9"/>
    </row>
    <row r="15" spans="1:22" s="2" customFormat="1" ht="34.5" customHeight="1">
      <c r="A15" s="1"/>
      <c r="B15" s="17"/>
      <c r="C15" s="18" t="s">
        <v>36</v>
      </c>
      <c r="D15" s="51" t="s">
        <v>0</v>
      </c>
      <c r="E15" s="52"/>
      <c r="F15" s="43">
        <v>20.97</v>
      </c>
      <c r="G15" s="20">
        <v>0.5</v>
      </c>
      <c r="H15" s="21">
        <f t="shared" si="1"/>
        <v>10.484999999999999</v>
      </c>
      <c r="I15" s="44">
        <v>29.33</v>
      </c>
      <c r="J15" s="22">
        <v>0</v>
      </c>
      <c r="K15" s="44">
        <v>0.98</v>
      </c>
      <c r="L15" s="44">
        <v>2.17</v>
      </c>
      <c r="M15" s="23">
        <f t="shared" si="2"/>
        <v>42.964999999999996</v>
      </c>
      <c r="N15" s="24" t="s">
        <v>12</v>
      </c>
      <c r="O15" s="25">
        <f t="shared" si="3"/>
        <v>5155.7999999999993</v>
      </c>
      <c r="P15" s="46">
        <v>46037</v>
      </c>
      <c r="Q15" s="47"/>
      <c r="R15" s="8"/>
      <c r="S15" s="4"/>
      <c r="U15" s="9"/>
      <c r="V15" s="9"/>
    </row>
    <row r="16" spans="1:22" s="2" customFormat="1" ht="34.5" customHeight="1">
      <c r="A16" s="1"/>
      <c r="B16" s="16" t="s">
        <v>15</v>
      </c>
      <c r="C16" s="18" t="s">
        <v>35</v>
      </c>
      <c r="D16" s="51" t="s">
        <v>0</v>
      </c>
      <c r="E16" s="52"/>
      <c r="F16" s="43">
        <v>20.97</v>
      </c>
      <c r="G16" s="26">
        <v>0.75</v>
      </c>
      <c r="H16" s="27">
        <f t="shared" si="1"/>
        <v>5.2424999999999997</v>
      </c>
      <c r="I16" s="44">
        <v>29.33</v>
      </c>
      <c r="J16" s="22">
        <v>0</v>
      </c>
      <c r="K16" s="44">
        <v>0.98</v>
      </c>
      <c r="L16" s="44">
        <v>2.17</v>
      </c>
      <c r="M16" s="28">
        <f t="shared" si="2"/>
        <v>37.722499999999997</v>
      </c>
      <c r="N16" s="29" t="s">
        <v>18</v>
      </c>
      <c r="O16" s="30">
        <f t="shared" si="3"/>
        <v>2716.3972250000002</v>
      </c>
      <c r="P16" s="46">
        <v>46037</v>
      </c>
      <c r="Q16" s="47"/>
      <c r="R16" s="8"/>
      <c r="S16" s="4">
        <f>SUM(H16+I16+J16+L16)</f>
        <v>36.7425</v>
      </c>
      <c r="U16" s="9"/>
      <c r="V16" s="9"/>
    </row>
    <row r="17" spans="1:22" s="2" customFormat="1" ht="25.5" hidden="1" customHeight="1">
      <c r="A17" s="1"/>
      <c r="B17" s="15"/>
      <c r="C17" s="18"/>
      <c r="D17" s="58" t="s">
        <v>0</v>
      </c>
      <c r="E17" s="58"/>
      <c r="F17" s="43">
        <v>20.97</v>
      </c>
      <c r="G17" s="31">
        <v>0.45</v>
      </c>
      <c r="H17" s="32">
        <f>ROUND(SUM(F17*(1-G17)),2)</f>
        <v>11.53</v>
      </c>
      <c r="I17" s="44">
        <v>29.33</v>
      </c>
      <c r="J17" s="22">
        <v>0</v>
      </c>
      <c r="K17" s="44">
        <v>0.98</v>
      </c>
      <c r="L17" s="44">
        <v>2.17</v>
      </c>
      <c r="M17" s="23">
        <f t="shared" si="2"/>
        <v>44.01</v>
      </c>
      <c r="N17" s="33">
        <v>85</v>
      </c>
      <c r="O17" s="34">
        <f>ROUND(SUM(S17*N17),2)</f>
        <v>3473.1</v>
      </c>
      <c r="P17" s="46">
        <v>45672</v>
      </c>
      <c r="Q17" s="47"/>
      <c r="R17" s="8"/>
      <c r="S17" s="3">
        <f>ROUND(SUM(H17+I17+J17),2)</f>
        <v>40.86</v>
      </c>
      <c r="U17" s="9"/>
      <c r="V17" s="9"/>
    </row>
    <row r="18" spans="1:22" s="2" customFormat="1" ht="25.5" hidden="1" customHeight="1">
      <c r="A18" s="1"/>
      <c r="B18" s="15"/>
      <c r="C18" s="18"/>
      <c r="D18" s="56" t="s">
        <v>1</v>
      </c>
      <c r="E18" s="56"/>
      <c r="F18" s="43">
        <v>20.97</v>
      </c>
      <c r="G18" s="35">
        <v>0.45</v>
      </c>
      <c r="H18" s="36">
        <f>ROUND(SUM(F18*(1-G18)),2)</f>
        <v>11.53</v>
      </c>
      <c r="I18" s="44">
        <v>29.33</v>
      </c>
      <c r="J18" s="22">
        <v>0</v>
      </c>
      <c r="K18" s="44">
        <v>0.98</v>
      </c>
      <c r="L18" s="44">
        <v>2.17</v>
      </c>
      <c r="M18" s="23">
        <f t="shared" si="2"/>
        <v>44.01</v>
      </c>
      <c r="N18" s="37">
        <v>105</v>
      </c>
      <c r="O18" s="38">
        <f>ROUND(SUM(S18*N18),2)</f>
        <v>4290.3</v>
      </c>
      <c r="P18" s="46">
        <v>45672</v>
      </c>
      <c r="Q18" s="47"/>
      <c r="R18" s="8"/>
      <c r="S18" s="3">
        <f>ROUND(SUM(H18+I18+J18),2)</f>
        <v>40.86</v>
      </c>
      <c r="U18" s="9"/>
      <c r="V18" s="9"/>
    </row>
    <row r="19" spans="1:22" s="2" customFormat="1" ht="25.5" hidden="1" customHeight="1">
      <c r="A19" s="1"/>
      <c r="B19" s="15"/>
      <c r="C19" s="18"/>
      <c r="D19" s="57" t="s">
        <v>1</v>
      </c>
      <c r="E19" s="57"/>
      <c r="F19" s="43">
        <v>20.97</v>
      </c>
      <c r="G19" s="39">
        <v>0.45</v>
      </c>
      <c r="H19" s="40">
        <f>ROUND(SUM(F19*(1-G19)),2)</f>
        <v>11.53</v>
      </c>
      <c r="I19" s="44">
        <v>29.33</v>
      </c>
      <c r="J19" s="22">
        <v>0</v>
      </c>
      <c r="K19" s="44">
        <v>0.98</v>
      </c>
      <c r="L19" s="44">
        <v>2.17</v>
      </c>
      <c r="M19" s="23">
        <f t="shared" si="2"/>
        <v>44.01</v>
      </c>
      <c r="N19" s="41">
        <v>110</v>
      </c>
      <c r="O19" s="42">
        <f>ROUND(SUM(S19*N19),2)</f>
        <v>4494.6000000000004</v>
      </c>
      <c r="P19" s="46">
        <v>45672</v>
      </c>
      <c r="Q19" s="47"/>
      <c r="R19" s="8"/>
      <c r="S19" s="3">
        <f>ROUND(SUM(H19+I19+J19),2)</f>
        <v>40.86</v>
      </c>
      <c r="U19" s="9"/>
      <c r="V19" s="9"/>
    </row>
    <row r="20" spans="1:22" s="2" customFormat="1" ht="34.5" customHeight="1">
      <c r="A20" s="1"/>
      <c r="B20" s="15"/>
      <c r="C20" s="18" t="s">
        <v>37</v>
      </c>
      <c r="D20" s="51" t="s">
        <v>0</v>
      </c>
      <c r="E20" s="52"/>
      <c r="F20" s="43">
        <v>20.97</v>
      </c>
      <c r="G20" s="20">
        <v>0.5</v>
      </c>
      <c r="H20" s="21">
        <f t="shared" ref="H20" si="4">SUM(F20*(1-G20))</f>
        <v>10.484999999999999</v>
      </c>
      <c r="I20" s="44">
        <v>29.33</v>
      </c>
      <c r="J20" s="22">
        <v>0</v>
      </c>
      <c r="K20" s="44">
        <v>0.98</v>
      </c>
      <c r="L20" s="44">
        <v>2.17</v>
      </c>
      <c r="M20" s="23">
        <f>SUM(H20:L20)</f>
        <v>42.964999999999996</v>
      </c>
      <c r="N20" s="24" t="s">
        <v>19</v>
      </c>
      <c r="O20" s="25">
        <f t="shared" ref="O20" si="5">N20*M20</f>
        <v>4099.7203</v>
      </c>
      <c r="P20" s="46">
        <v>46037</v>
      </c>
      <c r="Q20" s="47"/>
      <c r="R20" s="8"/>
      <c r="S20" s="4"/>
      <c r="U20" s="9"/>
      <c r="V20" s="9"/>
    </row>
    <row r="21" spans="1:22" s="2" customFormat="1" ht="34.5" customHeight="1">
      <c r="A21" s="1"/>
      <c r="B21" s="15"/>
      <c r="C21" s="18" t="s">
        <v>38</v>
      </c>
      <c r="D21" s="51" t="s">
        <v>0</v>
      </c>
      <c r="E21" s="52"/>
      <c r="F21" s="43">
        <v>20.97</v>
      </c>
      <c r="G21" s="20">
        <v>0.5</v>
      </c>
      <c r="H21" s="21">
        <f t="shared" ref="H21:H22" si="6">SUM(F21*(1-G21))</f>
        <v>10.484999999999999</v>
      </c>
      <c r="I21" s="44">
        <v>29.33</v>
      </c>
      <c r="J21" s="22">
        <v>0</v>
      </c>
      <c r="K21" s="44">
        <v>0.98</v>
      </c>
      <c r="L21" s="44">
        <v>2.17</v>
      </c>
      <c r="M21" s="23">
        <f t="shared" ref="M21:M22" si="7">SUM(H21:L21)</f>
        <v>42.964999999999996</v>
      </c>
      <c r="N21" s="24" t="s">
        <v>20</v>
      </c>
      <c r="O21" s="25">
        <f t="shared" ref="O21:O22" si="8">N21*M21</f>
        <v>4319.7011000000002</v>
      </c>
      <c r="P21" s="46">
        <v>46037</v>
      </c>
      <c r="Q21" s="47"/>
      <c r="R21" s="8"/>
      <c r="S21" s="4"/>
      <c r="U21" s="9"/>
      <c r="V21" s="9"/>
    </row>
    <row r="22" spans="1:22" s="2" customFormat="1" ht="34.5" customHeight="1">
      <c r="A22" s="1"/>
      <c r="B22" s="15"/>
      <c r="C22" s="18" t="s">
        <v>39</v>
      </c>
      <c r="D22" s="51" t="s">
        <v>0</v>
      </c>
      <c r="E22" s="52"/>
      <c r="F22" s="43">
        <v>20.97</v>
      </c>
      <c r="G22" s="20">
        <v>0.5</v>
      </c>
      <c r="H22" s="21">
        <f t="shared" si="6"/>
        <v>10.484999999999999</v>
      </c>
      <c r="I22" s="44">
        <v>29.33</v>
      </c>
      <c r="J22" s="22">
        <v>0</v>
      </c>
      <c r="K22" s="44">
        <v>0.98</v>
      </c>
      <c r="L22" s="44">
        <v>2.17</v>
      </c>
      <c r="M22" s="23">
        <f t="shared" si="7"/>
        <v>42.964999999999996</v>
      </c>
      <c r="N22" s="24" t="s">
        <v>21</v>
      </c>
      <c r="O22" s="25">
        <f t="shared" si="8"/>
        <v>2817.6446999999998</v>
      </c>
      <c r="P22" s="46">
        <v>46037</v>
      </c>
      <c r="Q22" s="47"/>
      <c r="R22" s="8"/>
      <c r="S22" s="4"/>
      <c r="U22" s="9"/>
      <c r="V22" s="9"/>
    </row>
    <row r="23" spans="1:22" s="2" customFormat="1" ht="34.5" customHeight="1">
      <c r="A23" s="1"/>
      <c r="B23" s="15"/>
      <c r="C23" s="62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4"/>
      <c r="R23" s="8"/>
      <c r="S23" s="4"/>
      <c r="U23" s="9"/>
      <c r="V23" s="9"/>
    </row>
  </sheetData>
  <mergeCells count="43">
    <mergeCell ref="D9:E9"/>
    <mergeCell ref="D10:E10"/>
    <mergeCell ref="P9:R9"/>
    <mergeCell ref="P10:Q10"/>
    <mergeCell ref="C23:Q23"/>
    <mergeCell ref="D22:E22"/>
    <mergeCell ref="P20:Q20"/>
    <mergeCell ref="P19:Q19"/>
    <mergeCell ref="P18:Q18"/>
    <mergeCell ref="P17:Q17"/>
    <mergeCell ref="P16:Q16"/>
    <mergeCell ref="P13:Q13"/>
    <mergeCell ref="P14:Q14"/>
    <mergeCell ref="D12:E12"/>
    <mergeCell ref="P12:R12"/>
    <mergeCell ref="C1:Q1"/>
    <mergeCell ref="P22:Q22"/>
    <mergeCell ref="P21:Q21"/>
    <mergeCell ref="D6:E6"/>
    <mergeCell ref="D18:E18"/>
    <mergeCell ref="D19:E19"/>
    <mergeCell ref="D17:E17"/>
    <mergeCell ref="D16:E16"/>
    <mergeCell ref="D21:E21"/>
    <mergeCell ref="D14:E14"/>
    <mergeCell ref="D15:E15"/>
    <mergeCell ref="D11:E11"/>
    <mergeCell ref="D13:E13"/>
    <mergeCell ref="P15:Q15"/>
    <mergeCell ref="P11:Q11"/>
    <mergeCell ref="D20:E20"/>
    <mergeCell ref="P6:Q6"/>
    <mergeCell ref="P8:Q8"/>
    <mergeCell ref="D2:E2"/>
    <mergeCell ref="P2:Q2"/>
    <mergeCell ref="P4:Q4"/>
    <mergeCell ref="D8:E8"/>
    <mergeCell ref="D3:Q3"/>
    <mergeCell ref="D4:E4"/>
    <mergeCell ref="D5:E5"/>
    <mergeCell ref="P5:Q5"/>
    <mergeCell ref="D7:E7"/>
    <mergeCell ref="P7:Q7"/>
  </mergeCells>
  <phoneticPr fontId="0" type="noConversion"/>
  <printOptions horizontalCentered="1" verticalCentered="1"/>
  <pageMargins left="0.74803149606299213" right="0.15748031496062992" top="0.28000000000000003" bottom="0.59055118110236227" header="0.25" footer="0.78740157480314965"/>
  <pageSetup paperSize="9" scale="70" orientation="landscape" blackAndWhite="1" r:id="rId1"/>
  <headerFooter alignWithMargins="0">
    <oddFooter>&amp;Rwww.musaozturk.com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Q34"/>
  <sheetViews>
    <sheetView workbookViewId="0">
      <selection activeCell="C1" sqref="C1:Q34"/>
    </sheetView>
  </sheetViews>
  <sheetFormatPr defaultRowHeight="12.75"/>
  <sheetData>
    <row r="1" spans="3:17"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3:17"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</row>
    <row r="3" spans="3:17"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</row>
    <row r="4" spans="3:17"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</row>
    <row r="5" spans="3:17"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3:17"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</row>
    <row r="7" spans="3:17"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</row>
    <row r="8" spans="3:17"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</row>
    <row r="9" spans="3:17"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</row>
    <row r="10" spans="3:17"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</row>
    <row r="11" spans="3:17"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</row>
    <row r="12" spans="3:17"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</row>
    <row r="13" spans="3:17"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</row>
    <row r="14" spans="3:17"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</row>
    <row r="15" spans="3:17"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</row>
    <row r="16" spans="3:17"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</row>
    <row r="17" spans="3:17"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</row>
    <row r="18" spans="3:17"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</row>
    <row r="19" spans="3:17"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</row>
    <row r="20" spans="3:17"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</row>
    <row r="21" spans="3:17"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</row>
    <row r="22" spans="3:17"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</row>
    <row r="23" spans="3:17"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</row>
    <row r="24" spans="3:17"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</row>
    <row r="25" spans="3:17"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</row>
    <row r="26" spans="3:17"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</row>
    <row r="27" spans="3:17"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</row>
    <row r="28" spans="3:17"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</row>
    <row r="29" spans="3:17"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</row>
    <row r="30" spans="3:17"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</row>
    <row r="31" spans="3:17"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</row>
    <row r="32" spans="3:17"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</row>
    <row r="33" spans="3:17"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</row>
    <row r="34" spans="3:17"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</row>
  </sheetData>
  <mergeCells count="1">
    <mergeCell ref="C1:Q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2024 LOJMAN KİRA  </vt:lpstr>
      <vt:lpstr>Sayfa1</vt:lpstr>
      <vt:lpstr>'2024 LOJMAN KİRA  '!Yazdırma_Alanı</vt:lpstr>
    </vt:vector>
  </TitlesOfParts>
  <Company>Maliye Bakanlığı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galip oskay</dc:creator>
  <cp:lastModifiedBy>Windows 10</cp:lastModifiedBy>
  <cp:lastPrinted>2025-01-07T09:05:52Z</cp:lastPrinted>
  <dcterms:created xsi:type="dcterms:W3CDTF">2005-02-03T11:54:39Z</dcterms:created>
  <dcterms:modified xsi:type="dcterms:W3CDTF">2026-01-07T07:22:36Z</dcterms:modified>
</cp:coreProperties>
</file>